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2" sheetId="1" r:id="rId1"/>
    <sheet name="2016" sheetId="2" r:id="rId2"/>
  </sheets>
  <definedNames>
    <definedName name="_xlnm._FilterDatabase" localSheetId="1" hidden="1">'2016'!$A$18:$E$105</definedName>
  </definedNames>
  <calcPr fullCalcOnLoad="1"/>
</workbook>
</file>

<file path=xl/sharedStrings.xml><?xml version="1.0" encoding="utf-8"?>
<sst xmlns="http://schemas.openxmlformats.org/spreadsheetml/2006/main" count="193" uniqueCount="134">
  <si>
    <t xml:space="preserve">"О бюджете муниципального образования </t>
  </si>
  <si>
    <t xml:space="preserve">тыс. руб. </t>
  </si>
  <si>
    <t>Код бюджетной классификации</t>
  </si>
  <si>
    <t xml:space="preserve">Наименование кода бюджетных поступлений </t>
  </si>
  <si>
    <t xml:space="preserve">БЕЗВОЗМЕЗДНЫЕ ПОСТУПЛЕНИЯ </t>
  </si>
  <si>
    <t>СУБВЕНЦИИ БЮДЖЕТАМ  МУНИЦИПАЛЬНЫХ ОБРАЗОВАНИЙ</t>
  </si>
  <si>
    <t xml:space="preserve">Субвенции бюджетам муниципальных образований на организацию работы комиссий по делам несовершеннолетних и защите их прав </t>
  </si>
  <si>
    <t xml:space="preserve">Субвенции бюджетам муниципальных образований на социальную поддержку населения в части деятельности органов управления </t>
  </si>
  <si>
    <t xml:space="preserve">Субвенции бюджетам муниципальных образований в части установленных функций определения перечня должностных лиц, уполномоченных составлять протоколы об административных правонарушениях </t>
  </si>
  <si>
    <t xml:space="preserve">Субвенции бюджетам муниципальных образований в части социальной поддержки населения в обеспечения деятельности учреждений социального обслуживания населения </t>
  </si>
  <si>
    <t>Всего доходов</t>
  </si>
  <si>
    <t>Субвенции бюджетам муниципальных образований  в части осуществление полномочий  Калининградской области  по проведению  отдыха детей, находящихся в трудной жизненной ситуации</t>
  </si>
  <si>
    <t xml:space="preserve">Субвенция бюджетам муниципальных образований в части государственной регистрации актов гражданского состояния  за счет средств федерального бюджета                                  </t>
  </si>
  <si>
    <t xml:space="preserve">к Решению окружного Совета депутатов </t>
  </si>
  <si>
    <t xml:space="preserve">"Зеленоградский городской округ" на 2016 год </t>
  </si>
  <si>
    <t xml:space="preserve">Зеленоградского городского округа </t>
  </si>
  <si>
    <t>Безвозмездные поступления на 2016 год</t>
  </si>
  <si>
    <t>Приложение №2</t>
  </si>
  <si>
    <t xml:space="preserve">Субвенция бюджетам муниципальных образований в части  обеспечения  деятельности  органа управления  по организации  и осуществлению  опеки и попечительства </t>
  </si>
  <si>
    <t xml:space="preserve">Субвенция бюджетам муниципальных образований в части  обеспечения  деятельности  органа управления  по организации  и осуществлению  опеки и попечительства в отношении совершеннолетних граждан </t>
  </si>
  <si>
    <t xml:space="preserve">Субвенция бюджетам муниципальных образований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организаций, 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</si>
  <si>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 xml:space="preserve">Субвенция бюджетам муниципальных образований в части  закона Калининградской области от 28.12.2006 г. № 109 "О выплате денежных средств на содержание детей, находящихся под опекой (попечительством)" (субвенции на содержание детей, находящихся  под опекой (попечительством), воспитывающихся в приемных семьях, семьях патронатных  воспитателей, а также на вознаграждение приемным                                                                                              родителям и патронатным воспитателям)                                                         </t>
  </si>
  <si>
    <t xml:space="preserve">Субвенция бюджетам муниципальных образований в части осуществление полномочий Калининградской области  в сфере сельского хозяйства  в части деятельности органа управления </t>
  </si>
  <si>
    <t xml:space="preserve">Дотации </t>
  </si>
  <si>
    <t xml:space="preserve">Дотация на выравнивание  бюджетной обеспеченности городских поселений </t>
  </si>
  <si>
    <t>213 2 0201 00104 0000 151</t>
  </si>
  <si>
    <t xml:space="preserve">213 2 0201 00000 0000 000 </t>
  </si>
  <si>
    <t xml:space="preserve">213 2 0203 00000 0000 151 </t>
  </si>
  <si>
    <t>213 2 02 03024 04 0000 151</t>
  </si>
  <si>
    <t>213 2 02 03999 04 0000 151</t>
  </si>
  <si>
    <t>213 2 02 03027 04 0000 151</t>
  </si>
  <si>
    <t>213 2 02 03003 04 0000 151</t>
  </si>
  <si>
    <t>213 2 02 03007 04 0000 151</t>
  </si>
  <si>
    <t xml:space="preserve">Субвенция бюджетам муниципальных образований в части составление (изменению)   списков кандидатов в присяжные заседатели  федеральных судов общей юрисдикции в Российской Федерации                        </t>
  </si>
  <si>
    <t>213 2 02 03098 04 0000 151</t>
  </si>
  <si>
    <t>213 2 02 03099 04 0000 151</t>
  </si>
  <si>
    <t>213 2 02 03101 04 0000 151</t>
  </si>
  <si>
    <t>213 2 02 03102 04 0000 151</t>
  </si>
  <si>
    <t>Субвенция бюджетам муниципальных образований в части оказание  поддержки  племенного животноводства (Ф.Б.)</t>
  </si>
  <si>
    <t xml:space="preserve">Субвенция бюджетам муниципальных образований в части оказание  поддержки  племенного животноводства </t>
  </si>
  <si>
    <t>213 2 02 03103 04 0000 151</t>
  </si>
  <si>
    <t>213 2 02 03107 04 0000 151</t>
  </si>
  <si>
    <t>Субвенция бюджетам муниципальных образований на возмещение  части процентной ставки по краткосрочным кредитам (займам) на развитие животноводства (Ф.Б.)</t>
  </si>
  <si>
    <t xml:space="preserve">Субвенция бюджетам муниципальных образований на возмещение  части процентной ставки по краткосрочным кредитам (займам) на развитие животноводства </t>
  </si>
  <si>
    <t>213 2 02 03108 04 0000 151</t>
  </si>
  <si>
    <t xml:space="preserve">Субвенция бюджетам муниципальных образований на возмещение  части процентной ставки по инвестиционным  кредитам (займам) на развитие животноводства,  переработку и  развитие инфраструктуры и логистического  обеспечения  рынков продукцией животноводства (Ф.Б.) </t>
  </si>
  <si>
    <t xml:space="preserve">Субвенция бюджетам муниципальных образований на возмещение  части процентной ставки по инвестиционным  кредитам (займам) на развитие животноводства,  переработку и  развитие инфраструктуры и логистического  обеспечения  рынков продукцией животноводства </t>
  </si>
  <si>
    <t>213 2 02 03112 04 0000 151</t>
  </si>
  <si>
    <t>Субвенция бюджетам муниципальных образований на возмещение  части процентной ставки по инвестиционным  кредитам (займам) на строительство и реконструкцию  объектов  мясного скотоводства  (Ф.Б.)</t>
  </si>
  <si>
    <t>213 2 02 03113 04 0000 151</t>
  </si>
  <si>
    <t>Субвенция бюджетам муниципальных образований на  поддержку начинающих фермеров   (Ф.Б.)</t>
  </si>
  <si>
    <t xml:space="preserve">Субвенция бюджетам муниципальных образований на  поддержку начинающих фермеров  </t>
  </si>
  <si>
    <t>213 2 02 03115 04 0000 151</t>
  </si>
  <si>
    <t>Субвенция бюджетам муниципальных образований на  возмещение части затрат на  вовлечение  и обработку  неиспользуемой пашни</t>
  </si>
  <si>
    <t>Субвенция бюджетам муниципальных образований на проведение мелиоративных и агрохимических мероприятий</t>
  </si>
  <si>
    <t>Субвенция бюджетам муниципальных образований на возмещение части  затрат  на строительство овцеводческих и козоводческих ферм и приобретение  племенного поголовья овец и коз</t>
  </si>
  <si>
    <t xml:space="preserve">213 2 02 03999 04 0000 151 </t>
  </si>
  <si>
    <t>Субвенция бюджетам муниципальных образований на  возмещение части затрат на содержание  коров молочного направления и  товарных хозяйств</t>
  </si>
  <si>
    <t>Субвенция бюджетам муниципальных образований на  возмещение части затрат на строительство, модернизацию и техническое оснащение свиноводческих комплексов полного цикла  боен</t>
  </si>
  <si>
    <t xml:space="preserve">Субвенция бюджетам муниципальных образований на  возмещение части затрат  при строительстве  (реконструкции)  реализации сельскохозяйственной продукции, логистических  и распределительных  центров по сбыту сельскохозяйственной продукции, включая объекты инфраструктуры </t>
  </si>
  <si>
    <t>Субвенция бюджетам муниципальных образований на  возмещение части  процентной ставки  по инвестиционным кредитам  на развитие свиноводства</t>
  </si>
  <si>
    <t xml:space="preserve">Субвенция бюджетам муниципальных образований на  возмещение части   затрат  сельскохозяйственных  организаций, крестьянских (фермерских)  хозяйств на строительство, реконструкцию и модернизацию  птицеводческих   комплексов </t>
  </si>
  <si>
    <t>213 2 0202 00000 0000 151</t>
  </si>
  <si>
    <t>СУБСИДИИ  БЮДЖЕТАМ МУНИЦИПАЛЬНЫХ ОБРАЗОВАНИЙ</t>
  </si>
  <si>
    <t>Субсидии  бюджетам муниципальных образований на  организацию отдыха  всех групп здоровья в лагерях различных типов</t>
  </si>
  <si>
    <t>213 2 02 02999 04 0000 151</t>
  </si>
  <si>
    <t>Субсидии  бюджетам муниципальных образований на  мероприятия подпрограммы "Обеспечение жильем молодых  семей" федеральной целевой  программы "Жилище" на 2015-2020 годы"</t>
  </si>
  <si>
    <t xml:space="preserve">Субсидии  бюджетам муниципальных образований на  проведение капитального ремонта многоквартирных домов </t>
  </si>
  <si>
    <t>213 2 02 02109 04 0000 151</t>
  </si>
  <si>
    <t>Субсидии  бюджетам муниципальных образований на реализацию  мероприятий федеральной целевой программы "Устойчивое развитие сельских территорий на 2014-2017 годы и на период до 2020 года"</t>
  </si>
  <si>
    <t xml:space="preserve">Субсидии  бюджетам муниципальных образований на предоставление социальных выплат на строительство (приобретение) жилья гражданам, проживающим в сельской местности, в том числе  молодых семей и молодых специалистов </t>
  </si>
  <si>
    <t xml:space="preserve">Субсидии  бюджетам муниципальных образований на содержание  морских пляжей в границах муниципальных образований </t>
  </si>
  <si>
    <t>Субсидии  бюджетам муниципальных образований на поддержку муниципальных газет</t>
  </si>
  <si>
    <t>213 2 0000 000 000 000 000</t>
  </si>
  <si>
    <t>Субсидии  бюджетам муниципальных образований на  решение вопросов местного значения в сфере жилищно-коммунального хозяйства</t>
  </si>
  <si>
    <t>Субвенция бюджетам муниципальных образований в части   проведение Всероссийской  сельскохозяйственной  переписи в 2016 году</t>
  </si>
  <si>
    <t xml:space="preserve">Субвенция бюджетам муниципальных образований на возмещение части процентной ставки  по краткосрочным кредитам (займам)  на развитие растениеводства, переработки и реализации растениеводства (Ф.Б.)                              </t>
  </si>
  <si>
    <t xml:space="preserve">Субвенция бюджетам муниципальных образований на возмещение части процентной ставки  по краткосрочным кредитам (займам)  на развитие растениеводства, переработки и реализации растениеводства                              </t>
  </si>
  <si>
    <t xml:space="preserve">Субвенция бюджетам муниципальных образований на возмещение части процентной ставки  по  инвестиционным кредитам (займам)  на развитие растениводства,переработки и  развития инфраструктуры  и логистического обеспечения рынков продукции растениеводства (Ф.Б.)                           </t>
  </si>
  <si>
    <t xml:space="preserve">Субвенция бюджетам муниципальных образований на возмещение части процентной ставки  по  инвестиционным кредитам (займам)  на развитие растениводства,переработки и  развития инфраструктуры  и логистического обеспечения рынков продукции растениеводства                       </t>
  </si>
  <si>
    <t>Субвенция бюджетам муниципальных образований в части оказание несвязанной поддержки  сельскохозяйственным  товаропроизводителям в области  растениеводства (Ф.Б.)</t>
  </si>
  <si>
    <t xml:space="preserve">Субвенция бюджетам муниципальных образований в части оказание несвязанной поддержки  сельскохозяйственным  товаропроизводителям в области  растениеводства </t>
  </si>
  <si>
    <t>Субвенция бюджетам муниципальных образований в части субсидирования на 1 килограмм  реализации  и (или)  отгруженного  на собственную переработку молока (Ф.Б.)</t>
  </si>
  <si>
    <t>Субвенция бюджетам муниципальных образований в части субсидирования на 1 килограмм  реализации  и (или)  отгруженного  на собственную переработку молока</t>
  </si>
  <si>
    <t xml:space="preserve">Субвенция бюджетам муниципальных образований на  возмещение части процентной ставки по долгосрочным,  среднесрочным и краткосрочным кредитам, взятыми малыми формами хозяйствованиями (Ф.Б.) </t>
  </si>
  <si>
    <t xml:space="preserve">Субвенция бюджетам муниципальных образований на  возмещение части процентной ставки по долгосрочным,  среднесрочным и краткосрочным кредитам, взятыми малыми формами хозяйствованиями </t>
  </si>
  <si>
    <t>Субвенция бюджетам муниципальных образований на возмещение части  затрат  на строительство  и оснащение  тепличных комплексов (включая объекты  инфраструктуры)  для круглогодичного использования</t>
  </si>
  <si>
    <t>Субвенции  бюджетам муниципальных образований на компенсацию части затрат   на проведение химических мер борьбы  с борщевиком Сосновского</t>
  </si>
  <si>
    <t xml:space="preserve">Субвенция бюджетам муниципальных образований на  возмещение части затрат  сельскохозяйственных организаций, крестьянских (фермерских)  хозяйств и индивидуальных  предпринимателей,  осуществляющих  производство сельскохозяйственной продукции, на  приобретение оборудования машин и механизмов для молочного скотоводства </t>
  </si>
  <si>
    <t>Субвенция бюджетам муниципальных образований на  возмещение части затрат при приобретении машин и оборудования  используемых  в растениеводстве</t>
  </si>
  <si>
    <t>Изменения</t>
  </si>
  <si>
    <t>Назначение</t>
  </si>
  <si>
    <t>Уточненное назначение</t>
  </si>
  <si>
    <t>213 2 0201 00304 0000 151</t>
  </si>
  <si>
    <t>Дотация бюджетам городских округов  на поддержку  мер  по обеспечению  сбалансированности  бюджетов</t>
  </si>
  <si>
    <t>Субсидии бюджетам  муниципальных образований на  обеспечение  бесплатной перевозки  обучающихся в муниципальных общеобразовательных  учреждениях</t>
  </si>
  <si>
    <t>213 2 02 02077 04 0000 151</t>
  </si>
  <si>
    <t>Субсидии бюджетам муниципальных образований  на строительство 153-х квартирного 9-ти этажного  жилого  дома (1-й этап строительства)  по ул. Окружная г. Зеленоградск</t>
  </si>
  <si>
    <t>Приложение №1</t>
  </si>
  <si>
    <t>от "16"декабря 2015г. № 319</t>
  </si>
  <si>
    <t>"О внесении изменений и дополнений в решение  окружного Совета депутатов  муниципального образовнаия "Зеленоградский городской округ"  от 16 декабря 2015 года №319 "О бюджете муниципального образования "Зеленоградский городской округ" на 2016 год"</t>
  </si>
  <si>
    <t>213 2 02 04000 00 0000 151</t>
  </si>
  <si>
    <t xml:space="preserve">Иные межбюджетные трансферты </t>
  </si>
  <si>
    <t>213 2 02 04118 04 0000 151</t>
  </si>
  <si>
    <t xml:space="preserve">Проведение мероприятий по организации  отдыха и оздоровления детей, находящихся в трудной жизненной ситуации </t>
  </si>
  <si>
    <t>213 2 02 02051 04 0000 151</t>
  </si>
  <si>
    <t>Субсидии бюджетам  муниципальных образований  на мероприятие подрограммы "Обеспечение жильем молодых семей  ФЦП "Жилище" на 2015-2020 годы"</t>
  </si>
  <si>
    <t>Субсидии бюджетам муниципальных образований  на  межпоселковый газопровод  от АГРС г. Зеленоградска к пос. Холмы, Безымянка, Надеждено-Луговское  Зеленоградского района  и к индустриальному  парку "Храброво"  (Ф.Б.)</t>
  </si>
  <si>
    <t>Субсидии бюджетам муниципальных образований  на  межпоселковый газопровод  от АГРС г. Зеленоградска к пос. Холмы, Безымянка, Надеждено-Луговское  Зеленоградского района  и к индустриальному  парку "Храброво"  (О.Б.)</t>
  </si>
  <si>
    <t>Субсидии бюджетам муниципальных образований  на разработку ПСД  по объекту "Газификация пос. Кострово, пос. Логвино Зеленогардского района" (О.Б.)</t>
  </si>
  <si>
    <t>Субсидии бюджетам муниципальных образовнаий на разработку ПСД по объекту "Распределительные газопроводы и газопроводы-вводы к жилым домам, расположенным в п. Красноторовка, п. Охотное, п. Сараево, п. Прислово Зеленоградского района"</t>
  </si>
  <si>
    <t>Субсидии бюджетам муниципальных образваний на разработку ПСД по объекту " Реконструкция очистных сооружений  в пос. Рыбачий Зеленоградского района"</t>
  </si>
  <si>
    <t>Субсидии  бюджетам муниципальных образований на организацию  бесплатной перевозки обучающихся  к месту учебы, на  модернизацию  автобусного парка (О.Б.)</t>
  </si>
  <si>
    <t>Субсидии бюджетам муниципальных образовнаий на реализацию  мероприятий ФЦП "Культура  России   (2012-2018 годы)" (Ф.Б.)</t>
  </si>
  <si>
    <t>Субвенция бюджетам муниципальных образований в части возмещение процентной ставки по инвестиционным кредитам (займам) на строительство и реконструкцию объектов для молочного скотоводства (О.Б.)</t>
  </si>
  <si>
    <t>Субвенция бюджетам муниципальных образований в части возмещение процентной ставки по инвестиционным кредитам (займам) на строительство и реконструкцию объектов для молочного скотоводства (Ф.Б.)</t>
  </si>
  <si>
    <t>Субвенция бюджетам муниципальных образований в части возмещение процентной ставки по краткосрочным кредитам (займам) на развитие малого скотоводства  (Ф.Б.)</t>
  </si>
  <si>
    <t>Субвенция бюджетам муниципальных образований в части возмещение процентной ставки по краткосрочным кредитам (займам) на развитие малого скотоводства  (О.Б.)</t>
  </si>
  <si>
    <t>Субвенция бюджетам муниципальных образований  на возмещение части прямых затрат на создание и модернизацию объектов животноводческих  комплексов молочного направления (молочных ферм), а также на приобретение техники и оборудования (О.Б.)</t>
  </si>
  <si>
    <t>Субвенция бюджетам муниципальных образований на оказание несвязанной поддержки  сельскохозяйственным товаропроизводителям в области производства семенного картофеля и овощей открытогг грунта (Ф.Б.)</t>
  </si>
  <si>
    <t>Субвенция бюджетам муниципальных образований на оказание несвязанной поддержки  сельскохозяйственным товаропроизводителям в области производства семенного картофеля и овощей открытогг грунта (О.Б.)</t>
  </si>
  <si>
    <t>213 2 02 03091 04 0000 151</t>
  </si>
  <si>
    <t>Субвенция бюджетам  муниципальных образований на возмещение части затрат на приобретение элитных семян (Ф.Б.)</t>
  </si>
  <si>
    <t>Субвенция бюджетам  муниципальных образований на возмещение части затрат на приобретение элитных семян (О.Б.)</t>
  </si>
  <si>
    <t>Субвенция бюджетам муниципальных образований на грантовую поддержку сельскохозяйственных  потребительских кооперативов для развития материально-технической базы (Ф.Б.)</t>
  </si>
  <si>
    <t>213 2 02 03114 04 0000 151</t>
  </si>
  <si>
    <t>Субвенция бюджетам муниципальных образований  на развитие семейных животноводческих ферм (Ф.Б.)</t>
  </si>
  <si>
    <t>Субвенция бюджетам муниципальных образований  на развитие семейных животноводческих ферм (О.Б.)</t>
  </si>
  <si>
    <t>213 2 02 03094 04 0000 151</t>
  </si>
  <si>
    <t>Субвенция бюджетам муниципальных  образований на возмещение части  затрат на закладку и уход за многолетними плодово-ягодными насождениями (Ф.Б.)</t>
  </si>
  <si>
    <t>Субвенция бюджетам муниципальных  образований на возмещение части  затрат на закладку и уход за многолетними плодово-ягодными насождениями (О.Б.)</t>
  </si>
  <si>
    <t>Субвенция бюджетам муниципальных образования  на возмещение части затрат  сельскохозяйственных товаропроизводителям при проведении агрохимического обследования сельскохозяйственных угодий (О.Б.)</t>
  </si>
  <si>
    <t>Субвенция бюджетам  муниципальных образований на  грантовую поддержку  сельскохозяйственных  потребительских кооперативов  для развития  материально-технической базы (О.Б.)</t>
  </si>
  <si>
    <t>от "01"августа 2016г. №80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</si>
</sst>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top" wrapText="1"/>
    </xf>
    <xf numFmtId="0" fontId="4" fillId="0" borderId="10" xfId="52" applyFont="1" applyFill="1" applyBorder="1" applyAlignment="1">
      <alignment horizontal="left" vertical="center" wrapText="1"/>
      <protection/>
    </xf>
    <xf numFmtId="0" fontId="4" fillId="0" borderId="11" xfId="52" applyFont="1" applyFill="1" applyBorder="1" applyAlignment="1">
      <alignment horizontal="left" vertical="center" wrapText="1"/>
      <protection/>
    </xf>
    <xf numFmtId="2" fontId="5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2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 2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5"/>
  <sheetViews>
    <sheetView tabSelected="1" zoomScalePageLayoutView="0" workbookViewId="0" topLeftCell="A1">
      <selection activeCell="G5" sqref="G5:I5"/>
    </sheetView>
  </sheetViews>
  <sheetFormatPr defaultColWidth="9.140625" defaultRowHeight="12.75"/>
  <cols>
    <col min="1" max="1" width="23.140625" style="0" customWidth="1"/>
    <col min="2" max="2" width="45.140625" style="0" customWidth="1"/>
    <col min="3" max="3" width="11.00390625" style="0" hidden="1" customWidth="1"/>
    <col min="4" max="4" width="10.7109375" style="0" hidden="1" customWidth="1"/>
    <col min="5" max="5" width="13.57421875" style="0" customWidth="1"/>
  </cols>
  <sheetData>
    <row r="2" spans="2:9" ht="12.75">
      <c r="B2" s="27" t="s">
        <v>98</v>
      </c>
      <c r="C2" s="27"/>
      <c r="D2" s="27"/>
      <c r="E2" s="27"/>
      <c r="G2" s="25"/>
      <c r="H2" s="25"/>
      <c r="I2" s="25"/>
    </row>
    <row r="3" spans="2:9" ht="12.75">
      <c r="B3" s="25" t="s">
        <v>13</v>
      </c>
      <c r="C3" s="25"/>
      <c r="D3" s="25"/>
      <c r="E3" s="25"/>
      <c r="G3" s="25"/>
      <c r="H3" s="25"/>
      <c r="I3" s="25"/>
    </row>
    <row r="4" spans="2:9" ht="12.75">
      <c r="B4" s="25" t="s">
        <v>15</v>
      </c>
      <c r="C4" s="25"/>
      <c r="D4" s="25"/>
      <c r="E4" s="25"/>
      <c r="G4" s="25"/>
      <c r="H4" s="25"/>
      <c r="I4" s="25"/>
    </row>
    <row r="5" spans="2:9" ht="63.75" customHeight="1">
      <c r="B5" s="26" t="s">
        <v>100</v>
      </c>
      <c r="C5" s="26"/>
      <c r="D5" s="26"/>
      <c r="E5" s="26"/>
      <c r="G5" s="26"/>
      <c r="H5" s="26"/>
      <c r="I5" s="26"/>
    </row>
    <row r="6" spans="2:9" ht="12.75">
      <c r="B6" s="26" t="s">
        <v>133</v>
      </c>
      <c r="C6" s="26"/>
      <c r="D6" s="26"/>
      <c r="E6" s="26"/>
      <c r="G6" s="24"/>
      <c r="H6" s="24"/>
      <c r="I6" s="24"/>
    </row>
    <row r="7" spans="2:9" ht="12.75">
      <c r="B7" s="25"/>
      <c r="C7" s="25"/>
      <c r="D7" s="25"/>
      <c r="G7" s="31"/>
      <c r="H7" s="31"/>
      <c r="I7" s="31"/>
    </row>
    <row r="8" spans="2:5" ht="12.75">
      <c r="B8" s="27" t="s">
        <v>17</v>
      </c>
      <c r="C8" s="27"/>
      <c r="D8" s="27"/>
      <c r="E8" s="27"/>
    </row>
    <row r="9" spans="2:5" ht="12.75">
      <c r="B9" s="25" t="s">
        <v>13</v>
      </c>
      <c r="C9" s="25"/>
      <c r="D9" s="25"/>
      <c r="E9" s="25"/>
    </row>
    <row r="10" spans="2:5" ht="15.75" customHeight="1">
      <c r="B10" s="25" t="s">
        <v>15</v>
      </c>
      <c r="C10" s="25"/>
      <c r="D10" s="25"/>
      <c r="E10" s="25"/>
    </row>
    <row r="11" spans="2:5" ht="12.75">
      <c r="B11" s="25" t="s">
        <v>0</v>
      </c>
      <c r="C11" s="25"/>
      <c r="D11" s="25"/>
      <c r="E11" s="25"/>
    </row>
    <row r="12" spans="2:5" ht="12.75">
      <c r="B12" s="25" t="s">
        <v>14</v>
      </c>
      <c r="C12" s="25"/>
      <c r="D12" s="25"/>
      <c r="E12" s="25"/>
    </row>
    <row r="13" spans="2:5" ht="12.75">
      <c r="B13" s="25" t="s">
        <v>99</v>
      </c>
      <c r="C13" s="25"/>
      <c r="D13" s="25"/>
      <c r="E13" s="25"/>
    </row>
    <row r="14" spans="2:5" ht="12.75">
      <c r="B14" s="1"/>
      <c r="C14" s="1"/>
      <c r="D14" s="1"/>
      <c r="E14" s="1"/>
    </row>
    <row r="15" spans="1:3" ht="15.75">
      <c r="A15" s="30" t="s">
        <v>16</v>
      </c>
      <c r="B15" s="30"/>
      <c r="C15" s="30"/>
    </row>
    <row r="16" spans="1:5" ht="15.75">
      <c r="A16" s="2"/>
      <c r="B16" s="2"/>
      <c r="C16" s="2"/>
      <c r="D16" s="2"/>
      <c r="E16" s="2"/>
    </row>
    <row r="17" spans="3:5" ht="12.75">
      <c r="C17" s="1" t="s">
        <v>1</v>
      </c>
      <c r="D17" s="1" t="s">
        <v>1</v>
      </c>
      <c r="E17" s="1" t="s">
        <v>1</v>
      </c>
    </row>
    <row r="18" spans="1:5" ht="31.5">
      <c r="A18" s="3" t="s">
        <v>2</v>
      </c>
      <c r="B18" s="4" t="s">
        <v>3</v>
      </c>
      <c r="C18" s="5" t="s">
        <v>91</v>
      </c>
      <c r="D18" s="5" t="s">
        <v>90</v>
      </c>
      <c r="E18" s="3" t="s">
        <v>92</v>
      </c>
    </row>
    <row r="19" spans="1:5" ht="15.75">
      <c r="A19" s="21" t="s">
        <v>73</v>
      </c>
      <c r="B19" s="7" t="s">
        <v>4</v>
      </c>
      <c r="C19" s="14">
        <f>C20+C23+C42</f>
        <v>403508.3900000001</v>
      </c>
      <c r="D19" s="14">
        <f>D20+D23+D42+D103</f>
        <v>187578.61000000002</v>
      </c>
      <c r="E19" s="14">
        <f>E20+E23+E42+E103</f>
        <v>591087</v>
      </c>
    </row>
    <row r="20" spans="1:5" ht="15.75">
      <c r="A20" s="21" t="s">
        <v>26</v>
      </c>
      <c r="B20" s="7" t="s">
        <v>23</v>
      </c>
      <c r="C20" s="14">
        <f>C21+C22</f>
        <v>30687</v>
      </c>
      <c r="D20" s="14">
        <f>D21+D22</f>
        <v>24876.64</v>
      </c>
      <c r="E20" s="14">
        <f>E21+E22</f>
        <v>55563.64</v>
      </c>
    </row>
    <row r="21" spans="1:5" ht="31.5">
      <c r="A21" s="5" t="s">
        <v>25</v>
      </c>
      <c r="B21" s="4" t="s">
        <v>24</v>
      </c>
      <c r="C21" s="15">
        <v>27537</v>
      </c>
      <c r="D21" s="15"/>
      <c r="E21" s="15">
        <f>C21+D21</f>
        <v>27537</v>
      </c>
    </row>
    <row r="22" spans="1:5" ht="47.25">
      <c r="A22" s="5" t="s">
        <v>93</v>
      </c>
      <c r="B22" s="4" t="s">
        <v>94</v>
      </c>
      <c r="C22" s="15">
        <v>3150</v>
      </c>
      <c r="D22" s="15">
        <v>24876.64</v>
      </c>
      <c r="E22" s="15">
        <f>C22+D22</f>
        <v>28026.64</v>
      </c>
    </row>
    <row r="23" spans="1:5" ht="31.5">
      <c r="A23" s="21" t="s">
        <v>62</v>
      </c>
      <c r="B23" s="8" t="s">
        <v>63</v>
      </c>
      <c r="C23" s="14">
        <f>SUM(C24:C41)</f>
        <v>41995.2</v>
      </c>
      <c r="D23" s="14">
        <f>SUM(D24:D41)</f>
        <v>126546.13</v>
      </c>
      <c r="E23" s="14">
        <f>SUM(E24:E41)</f>
        <v>168541.33000000002</v>
      </c>
    </row>
    <row r="24" spans="1:5" ht="47.25">
      <c r="A24" s="5" t="s">
        <v>65</v>
      </c>
      <c r="B24" s="4" t="s">
        <v>64</v>
      </c>
      <c r="C24" s="15">
        <v>1085</v>
      </c>
      <c r="D24" s="15"/>
      <c r="E24" s="20">
        <f>C24+D24</f>
        <v>1085</v>
      </c>
    </row>
    <row r="25" spans="1:5" ht="63">
      <c r="A25" s="5" t="s">
        <v>105</v>
      </c>
      <c r="B25" s="4" t="s">
        <v>106</v>
      </c>
      <c r="C25" s="15"/>
      <c r="D25" s="15">
        <v>1797.78</v>
      </c>
      <c r="E25" s="20">
        <f>C25+D25</f>
        <v>1797.78</v>
      </c>
    </row>
    <row r="26" spans="1:5" ht="83.25" customHeight="1">
      <c r="A26" s="5" t="s">
        <v>65</v>
      </c>
      <c r="B26" s="4" t="s">
        <v>66</v>
      </c>
      <c r="C26" s="15">
        <v>1196.5</v>
      </c>
      <c r="D26" s="15">
        <f>1161.26</f>
        <v>1161.26</v>
      </c>
      <c r="E26" s="20">
        <f aca="true" t="shared" si="0" ref="E26:E102">C26+D26</f>
        <v>2357.76</v>
      </c>
    </row>
    <row r="27" spans="1:5" ht="52.5" customHeight="1">
      <c r="A27" s="5" t="s">
        <v>68</v>
      </c>
      <c r="B27" s="4" t="s">
        <v>67</v>
      </c>
      <c r="C27" s="15">
        <v>9411.04</v>
      </c>
      <c r="D27" s="15"/>
      <c r="E27" s="20">
        <f t="shared" si="0"/>
        <v>9411.04</v>
      </c>
    </row>
    <row r="28" spans="1:5" ht="96" customHeight="1">
      <c r="A28" s="5" t="s">
        <v>65</v>
      </c>
      <c r="B28" s="4" t="s">
        <v>69</v>
      </c>
      <c r="C28" s="15">
        <v>1492.22</v>
      </c>
      <c r="D28" s="15">
        <f>-902.95</f>
        <v>-902.95</v>
      </c>
      <c r="E28" s="20">
        <f t="shared" si="0"/>
        <v>589.27</v>
      </c>
    </row>
    <row r="29" spans="1:5" ht="63">
      <c r="A29" s="5" t="s">
        <v>65</v>
      </c>
      <c r="B29" s="4" t="s">
        <v>71</v>
      </c>
      <c r="C29" s="15">
        <v>2000</v>
      </c>
      <c r="D29" s="15"/>
      <c r="E29" s="20">
        <f t="shared" si="0"/>
        <v>2000</v>
      </c>
    </row>
    <row r="30" spans="1:5" ht="47.25">
      <c r="A30" s="5" t="s">
        <v>65</v>
      </c>
      <c r="B30" s="4" t="s">
        <v>72</v>
      </c>
      <c r="C30" s="15">
        <v>245</v>
      </c>
      <c r="D30" s="15"/>
      <c r="E30" s="20">
        <f t="shared" si="0"/>
        <v>245</v>
      </c>
    </row>
    <row r="31" spans="1:5" ht="117.75" customHeight="1">
      <c r="A31" s="5" t="s">
        <v>65</v>
      </c>
      <c r="B31" s="4" t="s">
        <v>70</v>
      </c>
      <c r="C31" s="15">
        <v>1492.22</v>
      </c>
      <c r="D31" s="15">
        <f>-806.03</f>
        <v>-806.03</v>
      </c>
      <c r="E31" s="20">
        <f t="shared" si="0"/>
        <v>686.19</v>
      </c>
    </row>
    <row r="32" spans="1:5" ht="63" customHeight="1">
      <c r="A32" s="5" t="s">
        <v>65</v>
      </c>
      <c r="B32" s="4" t="s">
        <v>74</v>
      </c>
      <c r="C32" s="15">
        <v>5000</v>
      </c>
      <c r="D32" s="15">
        <f>-500</f>
        <v>-500</v>
      </c>
      <c r="E32" s="20">
        <f t="shared" si="0"/>
        <v>4500</v>
      </c>
    </row>
    <row r="33" spans="1:5" ht="82.5" customHeight="1">
      <c r="A33" s="5" t="s">
        <v>65</v>
      </c>
      <c r="B33" s="4" t="s">
        <v>95</v>
      </c>
      <c r="C33" s="15">
        <v>1888</v>
      </c>
      <c r="D33" s="15"/>
      <c r="E33" s="20">
        <f t="shared" si="0"/>
        <v>1888</v>
      </c>
    </row>
    <row r="34" spans="1:5" ht="61.5" customHeight="1">
      <c r="A34" s="5" t="s">
        <v>65</v>
      </c>
      <c r="B34" s="4" t="s">
        <v>112</v>
      </c>
      <c r="C34" s="15"/>
      <c r="D34" s="15">
        <v>1304.35</v>
      </c>
      <c r="E34" s="20">
        <f t="shared" si="0"/>
        <v>1304.35</v>
      </c>
    </row>
    <row r="35" spans="1:5" ht="61.5" customHeight="1">
      <c r="A35" s="5" t="s">
        <v>65</v>
      </c>
      <c r="B35" s="4" t="s">
        <v>113</v>
      </c>
      <c r="C35" s="15"/>
      <c r="D35" s="15">
        <v>500</v>
      </c>
      <c r="E35" s="20">
        <f t="shared" si="0"/>
        <v>500</v>
      </c>
    </row>
    <row r="36" spans="1:5" ht="95.25" customHeight="1">
      <c r="A36" s="5" t="s">
        <v>96</v>
      </c>
      <c r="B36" s="4" t="s">
        <v>107</v>
      </c>
      <c r="C36" s="15"/>
      <c r="D36" s="15">
        <v>4153.59</v>
      </c>
      <c r="E36" s="20">
        <f t="shared" si="0"/>
        <v>4153.59</v>
      </c>
    </row>
    <row r="37" spans="1:5" ht="95.25" customHeight="1">
      <c r="A37" s="5" t="s">
        <v>96</v>
      </c>
      <c r="B37" s="4" t="s">
        <v>108</v>
      </c>
      <c r="C37" s="15"/>
      <c r="D37" s="15">
        <v>101.11</v>
      </c>
      <c r="E37" s="20">
        <f t="shared" si="0"/>
        <v>101.11</v>
      </c>
    </row>
    <row r="38" spans="1:5" ht="73.5" customHeight="1">
      <c r="A38" s="5" t="s">
        <v>96</v>
      </c>
      <c r="B38" s="4" t="s">
        <v>109</v>
      </c>
      <c r="C38" s="15"/>
      <c r="D38" s="15">
        <v>3218.07</v>
      </c>
      <c r="E38" s="20">
        <f t="shared" si="0"/>
        <v>3218.07</v>
      </c>
    </row>
    <row r="39" spans="1:5" ht="117.75" customHeight="1">
      <c r="A39" s="5" t="s">
        <v>96</v>
      </c>
      <c r="B39" s="4" t="s">
        <v>110</v>
      </c>
      <c r="C39" s="15"/>
      <c r="D39" s="15">
        <v>5534.77</v>
      </c>
      <c r="E39" s="20">
        <f t="shared" si="0"/>
        <v>5534.77</v>
      </c>
    </row>
    <row r="40" spans="1:5" ht="63">
      <c r="A40" s="5" t="s">
        <v>96</v>
      </c>
      <c r="B40" s="4" t="s">
        <v>111</v>
      </c>
      <c r="C40" s="15"/>
      <c r="D40" s="15">
        <v>1548.6</v>
      </c>
      <c r="E40" s="20">
        <f t="shared" si="0"/>
        <v>1548.6</v>
      </c>
    </row>
    <row r="41" spans="1:5" ht="82.5" customHeight="1">
      <c r="A41" s="5" t="s">
        <v>96</v>
      </c>
      <c r="B41" s="4" t="s">
        <v>97</v>
      </c>
      <c r="C41" s="15">
        <v>18185.22</v>
      </c>
      <c r="D41" s="15">
        <f>109435.58</f>
        <v>109435.58</v>
      </c>
      <c r="E41" s="20">
        <f t="shared" si="0"/>
        <v>127620.8</v>
      </c>
    </row>
    <row r="42" spans="1:5" ht="31.5">
      <c r="A42" s="6" t="s">
        <v>27</v>
      </c>
      <c r="B42" s="8" t="s">
        <v>5</v>
      </c>
      <c r="C42" s="14">
        <f>SUM(C43:C102)</f>
        <v>330826.19000000006</v>
      </c>
      <c r="D42" s="14">
        <f>SUM(D43:D102)</f>
        <v>35336.840000000004</v>
      </c>
      <c r="E42" s="14">
        <f>SUM(E43:E102)</f>
        <v>366163.03</v>
      </c>
    </row>
    <row r="43" spans="1:5" ht="63">
      <c r="A43" s="5" t="s">
        <v>28</v>
      </c>
      <c r="B43" s="4" t="s">
        <v>6</v>
      </c>
      <c r="C43" s="15">
        <v>681</v>
      </c>
      <c r="D43" s="15">
        <v>0</v>
      </c>
      <c r="E43" s="20">
        <f t="shared" si="0"/>
        <v>681</v>
      </c>
    </row>
    <row r="44" spans="1:5" ht="63">
      <c r="A44" s="5" t="s">
        <v>28</v>
      </c>
      <c r="B44" s="4" t="s">
        <v>7</v>
      </c>
      <c r="C44" s="15">
        <v>1521</v>
      </c>
      <c r="D44" s="15"/>
      <c r="E44" s="20">
        <f t="shared" si="0"/>
        <v>1521</v>
      </c>
    </row>
    <row r="45" spans="1:5" ht="94.5">
      <c r="A45" s="5" t="s">
        <v>28</v>
      </c>
      <c r="B45" s="4" t="s">
        <v>8</v>
      </c>
      <c r="C45" s="15">
        <v>0.22</v>
      </c>
      <c r="D45" s="15">
        <v>-0.03</v>
      </c>
      <c r="E45" s="20">
        <f t="shared" si="0"/>
        <v>0.19</v>
      </c>
    </row>
    <row r="46" spans="1:5" ht="78.75">
      <c r="A46" s="5" t="s">
        <v>28</v>
      </c>
      <c r="B46" s="4" t="s">
        <v>9</v>
      </c>
      <c r="C46" s="15">
        <v>5744.77</v>
      </c>
      <c r="D46" s="15"/>
      <c r="E46" s="20">
        <f t="shared" si="0"/>
        <v>5744.77</v>
      </c>
    </row>
    <row r="47" spans="1:5" ht="78.75">
      <c r="A47" s="5" t="s">
        <v>28</v>
      </c>
      <c r="B47" s="4" t="s">
        <v>18</v>
      </c>
      <c r="C47" s="15">
        <v>1566.07</v>
      </c>
      <c r="D47" s="15"/>
      <c r="E47" s="20">
        <f t="shared" si="0"/>
        <v>1566.07</v>
      </c>
    </row>
    <row r="48" spans="1:5" ht="94.5">
      <c r="A48" s="5" t="s">
        <v>28</v>
      </c>
      <c r="B48" s="4" t="s">
        <v>19</v>
      </c>
      <c r="C48" s="15">
        <v>280.4</v>
      </c>
      <c r="D48" s="15"/>
      <c r="E48" s="20">
        <f t="shared" si="0"/>
        <v>280.4</v>
      </c>
    </row>
    <row r="49" spans="1:5" ht="94.5">
      <c r="A49" s="5" t="s">
        <v>28</v>
      </c>
      <c r="B49" s="23" t="s">
        <v>115</v>
      </c>
      <c r="C49" s="15"/>
      <c r="D49" s="15">
        <v>3000</v>
      </c>
      <c r="E49" s="20">
        <f t="shared" si="0"/>
        <v>3000</v>
      </c>
    </row>
    <row r="50" spans="1:5" ht="94.5">
      <c r="A50" s="5" t="s">
        <v>28</v>
      </c>
      <c r="B50" s="23" t="s">
        <v>114</v>
      </c>
      <c r="C50" s="15"/>
      <c r="D50" s="15">
        <v>350</v>
      </c>
      <c r="E50" s="20">
        <f t="shared" si="0"/>
        <v>350</v>
      </c>
    </row>
    <row r="51" spans="1:5" ht="78.75">
      <c r="A51" s="5" t="s">
        <v>28</v>
      </c>
      <c r="B51" s="23" t="s">
        <v>116</v>
      </c>
      <c r="C51" s="15"/>
      <c r="D51" s="15">
        <v>800</v>
      </c>
      <c r="E51" s="20">
        <f t="shared" si="0"/>
        <v>800</v>
      </c>
    </row>
    <row r="52" spans="1:5" ht="78.75">
      <c r="A52" s="5" t="s">
        <v>28</v>
      </c>
      <c r="B52" s="23" t="s">
        <v>117</v>
      </c>
      <c r="C52" s="15"/>
      <c r="D52" s="15">
        <v>300</v>
      </c>
      <c r="E52" s="20">
        <f t="shared" si="0"/>
        <v>300</v>
      </c>
    </row>
    <row r="53" spans="1:5" ht="110.25">
      <c r="A53" s="5" t="s">
        <v>28</v>
      </c>
      <c r="B53" s="23" t="s">
        <v>118</v>
      </c>
      <c r="C53" s="15"/>
      <c r="D53" s="15">
        <v>1200</v>
      </c>
      <c r="E53" s="20">
        <f t="shared" si="0"/>
        <v>1200</v>
      </c>
    </row>
    <row r="54" spans="1:5" ht="94.5">
      <c r="A54" s="5" t="s">
        <v>28</v>
      </c>
      <c r="B54" s="23" t="s">
        <v>119</v>
      </c>
      <c r="C54" s="15"/>
      <c r="D54" s="15">
        <v>255</v>
      </c>
      <c r="E54" s="20">
        <f t="shared" si="0"/>
        <v>255</v>
      </c>
    </row>
    <row r="55" spans="1:5" ht="94.5">
      <c r="A55" s="5" t="s">
        <v>28</v>
      </c>
      <c r="B55" s="23" t="s">
        <v>120</v>
      </c>
      <c r="C55" s="15"/>
      <c r="D55" s="15">
        <v>1428.2</v>
      </c>
      <c r="E55" s="20">
        <f t="shared" si="0"/>
        <v>1428.2</v>
      </c>
    </row>
    <row r="56" spans="1:5" ht="78.75">
      <c r="A56" s="5" t="s">
        <v>28</v>
      </c>
      <c r="B56" s="23" t="s">
        <v>124</v>
      </c>
      <c r="C56" s="15"/>
      <c r="D56" s="15">
        <v>10341.4</v>
      </c>
      <c r="E56" s="20">
        <f t="shared" si="0"/>
        <v>10341.4</v>
      </c>
    </row>
    <row r="57" spans="1:5" ht="78.75">
      <c r="A57" s="5" t="s">
        <v>121</v>
      </c>
      <c r="B57" s="23" t="s">
        <v>132</v>
      </c>
      <c r="C57" s="15"/>
      <c r="D57" s="15">
        <v>5762.34</v>
      </c>
      <c r="E57" s="20">
        <f>C57+D57</f>
        <v>5762.34</v>
      </c>
    </row>
    <row r="58" spans="1:5" ht="47.25">
      <c r="A58" s="5" t="s">
        <v>121</v>
      </c>
      <c r="B58" s="23" t="s">
        <v>122</v>
      </c>
      <c r="C58" s="15"/>
      <c r="D58" s="15">
        <v>255</v>
      </c>
      <c r="E58" s="20">
        <f t="shared" si="0"/>
        <v>255</v>
      </c>
    </row>
    <row r="59" spans="1:5" ht="47.25">
      <c r="A59" s="5" t="s">
        <v>121</v>
      </c>
      <c r="B59" s="23" t="s">
        <v>123</v>
      </c>
      <c r="C59" s="15"/>
      <c r="D59" s="15">
        <v>190</v>
      </c>
      <c r="E59" s="20">
        <f t="shared" si="0"/>
        <v>190</v>
      </c>
    </row>
    <row r="60" spans="1:5" ht="236.25">
      <c r="A60" s="5" t="s">
        <v>29</v>
      </c>
      <c r="B60" s="9" t="s">
        <v>20</v>
      </c>
      <c r="C60" s="15">
        <v>171618.23</v>
      </c>
      <c r="D60" s="15"/>
      <c r="E60" s="20">
        <f t="shared" si="0"/>
        <v>171618.23</v>
      </c>
    </row>
    <row r="61" spans="1:5" ht="189">
      <c r="A61" s="5" t="s">
        <v>30</v>
      </c>
      <c r="B61" s="10" t="s">
        <v>21</v>
      </c>
      <c r="C61" s="15">
        <v>8345</v>
      </c>
      <c r="D61" s="15">
        <f>890</f>
        <v>890</v>
      </c>
      <c r="E61" s="20">
        <f t="shared" si="0"/>
        <v>9235</v>
      </c>
    </row>
    <row r="62" spans="1:5" ht="78.75">
      <c r="A62" s="5" t="s">
        <v>28</v>
      </c>
      <c r="B62" s="11" t="s">
        <v>22</v>
      </c>
      <c r="C62" s="15">
        <v>2090</v>
      </c>
      <c r="D62" s="15"/>
      <c r="E62" s="20">
        <f t="shared" si="0"/>
        <v>2090</v>
      </c>
    </row>
    <row r="63" spans="1:5" ht="94.5">
      <c r="A63" s="5" t="s">
        <v>28</v>
      </c>
      <c r="B63" s="11" t="s">
        <v>131</v>
      </c>
      <c r="C63" s="15"/>
      <c r="D63" s="15">
        <v>250</v>
      </c>
      <c r="E63" s="20">
        <f t="shared" si="0"/>
        <v>250</v>
      </c>
    </row>
    <row r="64" spans="1:5" ht="63">
      <c r="A64" s="5" t="s">
        <v>29</v>
      </c>
      <c r="B64" s="12" t="s">
        <v>75</v>
      </c>
      <c r="C64" s="15">
        <v>1005</v>
      </c>
      <c r="D64" s="15">
        <f>-92.37</f>
        <v>-92.37</v>
      </c>
      <c r="E64" s="20">
        <f t="shared" si="0"/>
        <v>912.63</v>
      </c>
    </row>
    <row r="65" spans="1:5" ht="78.75">
      <c r="A65" s="5" t="s">
        <v>29</v>
      </c>
      <c r="B65" s="13" t="s">
        <v>11</v>
      </c>
      <c r="C65" s="15">
        <v>2526</v>
      </c>
      <c r="D65" s="15"/>
      <c r="E65" s="20">
        <f t="shared" si="0"/>
        <v>2526</v>
      </c>
    </row>
    <row r="66" spans="1:5" ht="94.5">
      <c r="A66" s="5" t="s">
        <v>32</v>
      </c>
      <c r="B66" s="9" t="s">
        <v>33</v>
      </c>
      <c r="C66" s="15">
        <v>4.3</v>
      </c>
      <c r="D66" s="15"/>
      <c r="E66" s="20">
        <f t="shared" si="0"/>
        <v>4.3</v>
      </c>
    </row>
    <row r="67" spans="1:5" ht="63">
      <c r="A67" s="5" t="s">
        <v>128</v>
      </c>
      <c r="B67" s="9" t="s">
        <v>129</v>
      </c>
      <c r="C67" s="15"/>
      <c r="D67" s="15">
        <v>9000</v>
      </c>
      <c r="E67" s="20">
        <f t="shared" si="0"/>
        <v>9000</v>
      </c>
    </row>
    <row r="68" spans="1:5" ht="63">
      <c r="A68" s="5" t="s">
        <v>128</v>
      </c>
      <c r="B68" s="9" t="s">
        <v>130</v>
      </c>
      <c r="C68" s="15"/>
      <c r="D68" s="15">
        <v>2400</v>
      </c>
      <c r="E68" s="20">
        <f t="shared" si="0"/>
        <v>2400</v>
      </c>
    </row>
    <row r="69" spans="1:5" ht="94.5">
      <c r="A69" s="5" t="s">
        <v>34</v>
      </c>
      <c r="B69" s="9" t="s">
        <v>76</v>
      </c>
      <c r="C69" s="15">
        <v>800</v>
      </c>
      <c r="D69" s="15">
        <f>1688</f>
        <v>1688</v>
      </c>
      <c r="E69" s="20">
        <f t="shared" si="0"/>
        <v>2488</v>
      </c>
    </row>
    <row r="70" spans="1:5" ht="94.5">
      <c r="A70" s="5" t="s">
        <v>34</v>
      </c>
      <c r="B70" s="9" t="s">
        <v>77</v>
      </c>
      <c r="C70" s="15">
        <v>160</v>
      </c>
      <c r="D70" s="15">
        <f>-15</f>
        <v>-15</v>
      </c>
      <c r="E70" s="20">
        <f t="shared" si="0"/>
        <v>145</v>
      </c>
    </row>
    <row r="71" spans="1:5" ht="126">
      <c r="A71" s="5" t="s">
        <v>35</v>
      </c>
      <c r="B71" s="9" t="s">
        <v>78</v>
      </c>
      <c r="C71" s="15">
        <v>707</v>
      </c>
      <c r="D71" s="15">
        <f>183</f>
        <v>183</v>
      </c>
      <c r="E71" s="20">
        <f t="shared" si="0"/>
        <v>890</v>
      </c>
    </row>
    <row r="72" spans="1:5" ht="126">
      <c r="A72" s="5" t="s">
        <v>35</v>
      </c>
      <c r="B72" s="9" t="s">
        <v>79</v>
      </c>
      <c r="C72" s="15">
        <v>150</v>
      </c>
      <c r="D72" s="15"/>
      <c r="E72" s="20">
        <f t="shared" si="0"/>
        <v>150</v>
      </c>
    </row>
    <row r="73" spans="1:5" ht="78.75">
      <c r="A73" s="5" t="s">
        <v>36</v>
      </c>
      <c r="B73" s="10" t="s">
        <v>80</v>
      </c>
      <c r="C73" s="15">
        <v>755.63</v>
      </c>
      <c r="D73" s="15">
        <v>0</v>
      </c>
      <c r="E73" s="20">
        <f t="shared" si="0"/>
        <v>755.63</v>
      </c>
    </row>
    <row r="74" spans="1:5" ht="78.75">
      <c r="A74" s="5" t="s">
        <v>36</v>
      </c>
      <c r="B74" s="10" t="s">
        <v>81</v>
      </c>
      <c r="C74" s="15">
        <v>1704</v>
      </c>
      <c r="D74" s="15">
        <f>3710</f>
        <v>3710</v>
      </c>
      <c r="E74" s="20">
        <f t="shared" si="0"/>
        <v>5414</v>
      </c>
    </row>
    <row r="75" spans="1:5" ht="47.25">
      <c r="A75" s="5" t="s">
        <v>37</v>
      </c>
      <c r="B75" s="10" t="s">
        <v>38</v>
      </c>
      <c r="C75" s="15">
        <v>3766</v>
      </c>
      <c r="D75" s="15">
        <f>-1573.84</f>
        <v>-1573.84</v>
      </c>
      <c r="E75" s="20">
        <f t="shared" si="0"/>
        <v>2192.16</v>
      </c>
    </row>
    <row r="76" spans="1:5" ht="47.25">
      <c r="A76" s="5" t="s">
        <v>37</v>
      </c>
      <c r="B76" s="10" t="s">
        <v>39</v>
      </c>
      <c r="C76" s="15">
        <v>1800</v>
      </c>
      <c r="D76" s="15">
        <f>-941.2</f>
        <v>-941.2</v>
      </c>
      <c r="E76" s="20">
        <f t="shared" si="0"/>
        <v>858.8</v>
      </c>
    </row>
    <row r="77" spans="1:5" ht="78.75">
      <c r="A77" s="5" t="s">
        <v>40</v>
      </c>
      <c r="B77" s="10" t="s">
        <v>82</v>
      </c>
      <c r="C77" s="15">
        <v>455.07</v>
      </c>
      <c r="D77" s="15">
        <f>357.06</f>
        <v>357.06</v>
      </c>
      <c r="E77" s="20">
        <f t="shared" si="0"/>
        <v>812.13</v>
      </c>
    </row>
    <row r="78" spans="1:5" ht="78.75">
      <c r="A78" s="5" t="s">
        <v>40</v>
      </c>
      <c r="B78" s="10" t="s">
        <v>83</v>
      </c>
      <c r="C78" s="15">
        <v>240</v>
      </c>
      <c r="D78" s="15">
        <f>410</f>
        <v>410</v>
      </c>
      <c r="E78" s="20">
        <f t="shared" si="0"/>
        <v>650</v>
      </c>
    </row>
    <row r="79" spans="1:5" ht="78.75">
      <c r="A79" s="5" t="s">
        <v>41</v>
      </c>
      <c r="B79" s="10" t="s">
        <v>42</v>
      </c>
      <c r="C79" s="15">
        <v>14964</v>
      </c>
      <c r="D79" s="15">
        <f>2900</f>
        <v>2900</v>
      </c>
      <c r="E79" s="20">
        <f t="shared" si="0"/>
        <v>17864</v>
      </c>
    </row>
    <row r="80" spans="1:5" ht="78.75">
      <c r="A80" s="5" t="s">
        <v>41</v>
      </c>
      <c r="B80" s="10" t="s">
        <v>43</v>
      </c>
      <c r="C80" s="15">
        <v>3300</v>
      </c>
      <c r="D80" s="15">
        <f>600</f>
        <v>600</v>
      </c>
      <c r="E80" s="20">
        <f t="shared" si="0"/>
        <v>3900</v>
      </c>
    </row>
    <row r="81" spans="1:5" ht="126">
      <c r="A81" s="5" t="s">
        <v>44</v>
      </c>
      <c r="B81" s="10" t="s">
        <v>45</v>
      </c>
      <c r="C81" s="15">
        <v>15656</v>
      </c>
      <c r="D81" s="15">
        <f>-170</f>
        <v>-170</v>
      </c>
      <c r="E81" s="20">
        <f t="shared" si="0"/>
        <v>15486</v>
      </c>
    </row>
    <row r="82" spans="1:5" ht="126">
      <c r="A82" s="5" t="s">
        <v>44</v>
      </c>
      <c r="B82" s="10" t="s">
        <v>46</v>
      </c>
      <c r="C82" s="15">
        <v>3516</v>
      </c>
      <c r="D82" s="15">
        <f>-57</f>
        <v>-57</v>
      </c>
      <c r="E82" s="20">
        <f t="shared" si="0"/>
        <v>3459</v>
      </c>
    </row>
    <row r="83" spans="1:5" ht="94.5">
      <c r="A83" s="5" t="s">
        <v>47</v>
      </c>
      <c r="B83" s="10" t="s">
        <v>48</v>
      </c>
      <c r="C83" s="15">
        <v>18561.88</v>
      </c>
      <c r="D83" s="15">
        <f>-18561.88</f>
        <v>-18561.88</v>
      </c>
      <c r="E83" s="20">
        <f t="shared" si="0"/>
        <v>0</v>
      </c>
    </row>
    <row r="84" spans="1:5" ht="47.25">
      <c r="A84" s="5" t="s">
        <v>49</v>
      </c>
      <c r="B84" s="10" t="s">
        <v>50</v>
      </c>
      <c r="C84" s="15">
        <v>1600</v>
      </c>
      <c r="D84" s="15">
        <f>2448.32</f>
        <v>2448.32</v>
      </c>
      <c r="E84" s="20">
        <f t="shared" si="0"/>
        <v>4048.32</v>
      </c>
    </row>
    <row r="85" spans="1:5" ht="47.25">
      <c r="A85" s="5" t="s">
        <v>49</v>
      </c>
      <c r="B85" s="10" t="s">
        <v>51</v>
      </c>
      <c r="C85" s="15">
        <v>650</v>
      </c>
      <c r="D85" s="15">
        <f>1446.73</f>
        <v>1446.73</v>
      </c>
      <c r="E85" s="20">
        <f t="shared" si="0"/>
        <v>2096.73</v>
      </c>
    </row>
    <row r="86" spans="1:5" ht="47.25">
      <c r="A86" s="5" t="s">
        <v>125</v>
      </c>
      <c r="B86" s="10" t="s">
        <v>126</v>
      </c>
      <c r="C86" s="15"/>
      <c r="D86" s="15">
        <v>2256.13</v>
      </c>
      <c r="E86" s="20">
        <f>C86+D86</f>
        <v>2256.13</v>
      </c>
    </row>
    <row r="87" spans="1:5" ht="47.25">
      <c r="A87" s="5" t="s">
        <v>125</v>
      </c>
      <c r="B87" s="10" t="s">
        <v>127</v>
      </c>
      <c r="C87" s="15"/>
      <c r="D87" s="15">
        <v>1743.87</v>
      </c>
      <c r="E87" s="20">
        <f>C87+D87</f>
        <v>1743.87</v>
      </c>
    </row>
    <row r="88" spans="1:5" ht="94.5">
      <c r="A88" s="5" t="s">
        <v>52</v>
      </c>
      <c r="B88" s="10" t="s">
        <v>84</v>
      </c>
      <c r="C88" s="15">
        <v>300</v>
      </c>
      <c r="D88" s="15">
        <f>0.55</f>
        <v>0.55</v>
      </c>
      <c r="E88" s="20">
        <f t="shared" si="0"/>
        <v>300.55</v>
      </c>
    </row>
    <row r="89" spans="1:5" ht="94.5">
      <c r="A89" s="5" t="s">
        <v>52</v>
      </c>
      <c r="B89" s="10" t="s">
        <v>85</v>
      </c>
      <c r="C89" s="15">
        <v>40</v>
      </c>
      <c r="D89" s="15"/>
      <c r="E89" s="20">
        <f t="shared" si="0"/>
        <v>40</v>
      </c>
    </row>
    <row r="90" spans="1:5" ht="63">
      <c r="A90" s="5" t="s">
        <v>29</v>
      </c>
      <c r="B90" s="10" t="s">
        <v>54</v>
      </c>
      <c r="C90" s="15">
        <v>1500</v>
      </c>
      <c r="D90" s="15">
        <f>-20.06</f>
        <v>-20.06</v>
      </c>
      <c r="E90" s="20">
        <f t="shared" si="0"/>
        <v>1479.94</v>
      </c>
    </row>
    <row r="91" spans="1:5" ht="78.75">
      <c r="A91" s="5" t="s">
        <v>29</v>
      </c>
      <c r="B91" s="10" t="s">
        <v>55</v>
      </c>
      <c r="C91" s="15">
        <v>1000</v>
      </c>
      <c r="D91" s="15">
        <f>-488.48</f>
        <v>-488.48</v>
      </c>
      <c r="E91" s="20">
        <f t="shared" si="0"/>
        <v>511.52</v>
      </c>
    </row>
    <row r="92" spans="1:5" ht="94.5">
      <c r="A92" s="5" t="s">
        <v>29</v>
      </c>
      <c r="B92" s="10" t="s">
        <v>86</v>
      </c>
      <c r="C92" s="15">
        <v>9063.9</v>
      </c>
      <c r="D92" s="15">
        <f>891.1</f>
        <v>891.1</v>
      </c>
      <c r="E92" s="20">
        <f t="shared" si="0"/>
        <v>9955</v>
      </c>
    </row>
    <row r="93" spans="1:5" ht="63">
      <c r="A93" s="5" t="s">
        <v>29</v>
      </c>
      <c r="B93" s="10" t="s">
        <v>87</v>
      </c>
      <c r="C93" s="15">
        <v>700</v>
      </c>
      <c r="D93" s="15"/>
      <c r="E93" s="20">
        <f t="shared" si="0"/>
        <v>700</v>
      </c>
    </row>
    <row r="94" spans="1:5" ht="63">
      <c r="A94" s="5" t="s">
        <v>29</v>
      </c>
      <c r="B94" s="10" t="s">
        <v>53</v>
      </c>
      <c r="C94" s="15">
        <v>2200</v>
      </c>
      <c r="D94" s="15">
        <f>-1050</f>
        <v>-1050</v>
      </c>
      <c r="E94" s="20">
        <f t="shared" si="0"/>
        <v>1150</v>
      </c>
    </row>
    <row r="95" spans="1:5" ht="141.75">
      <c r="A95" s="5" t="s">
        <v>56</v>
      </c>
      <c r="B95" s="10" t="s">
        <v>88</v>
      </c>
      <c r="C95" s="15">
        <v>800</v>
      </c>
      <c r="D95" s="15">
        <f>-800</f>
        <v>-800</v>
      </c>
      <c r="E95" s="20">
        <f t="shared" si="0"/>
        <v>0</v>
      </c>
    </row>
    <row r="96" spans="1:5" ht="63">
      <c r="A96" s="5" t="s">
        <v>29</v>
      </c>
      <c r="B96" s="10" t="s">
        <v>89</v>
      </c>
      <c r="C96" s="15">
        <v>1000</v>
      </c>
      <c r="D96" s="15"/>
      <c r="E96" s="20">
        <f t="shared" si="0"/>
        <v>1000</v>
      </c>
    </row>
    <row r="97" spans="1:5" ht="63">
      <c r="A97" s="5" t="s">
        <v>29</v>
      </c>
      <c r="B97" s="10" t="s">
        <v>57</v>
      </c>
      <c r="C97" s="15">
        <v>500</v>
      </c>
      <c r="D97" s="15"/>
      <c r="E97" s="20">
        <f t="shared" si="0"/>
        <v>500</v>
      </c>
    </row>
    <row r="98" spans="1:5" ht="126">
      <c r="A98" s="5" t="s">
        <v>29</v>
      </c>
      <c r="B98" s="10" t="s">
        <v>59</v>
      </c>
      <c r="C98" s="15">
        <v>2000</v>
      </c>
      <c r="D98" s="15">
        <f>-750</f>
        <v>-750</v>
      </c>
      <c r="E98" s="20">
        <f t="shared" si="0"/>
        <v>1250</v>
      </c>
    </row>
    <row r="99" spans="1:5" ht="78.75">
      <c r="A99" s="5" t="s">
        <v>29</v>
      </c>
      <c r="B99" s="10" t="s">
        <v>58</v>
      </c>
      <c r="C99" s="15">
        <v>18750.52</v>
      </c>
      <c r="D99" s="15">
        <f>1800</f>
        <v>1800</v>
      </c>
      <c r="E99" s="20">
        <f t="shared" si="0"/>
        <v>20550.52</v>
      </c>
    </row>
    <row r="100" spans="1:5" ht="63">
      <c r="A100" s="5" t="s">
        <v>29</v>
      </c>
      <c r="B100" s="10" t="s">
        <v>60</v>
      </c>
      <c r="C100" s="15">
        <v>2900</v>
      </c>
      <c r="D100" s="15"/>
      <c r="E100" s="20">
        <f t="shared" si="0"/>
        <v>2900</v>
      </c>
    </row>
    <row r="101" spans="1:5" ht="110.25">
      <c r="A101" s="5" t="s">
        <v>29</v>
      </c>
      <c r="B101" s="10" t="s">
        <v>61</v>
      </c>
      <c r="C101" s="15">
        <v>25000</v>
      </c>
      <c r="D101" s="15">
        <f>3000</f>
        <v>3000</v>
      </c>
      <c r="E101" s="20">
        <f t="shared" si="0"/>
        <v>28000</v>
      </c>
    </row>
    <row r="102" spans="1:5" ht="63">
      <c r="A102" s="5" t="s">
        <v>31</v>
      </c>
      <c r="B102" s="10" t="s">
        <v>12</v>
      </c>
      <c r="C102" s="15">
        <v>904.2</v>
      </c>
      <c r="D102" s="15"/>
      <c r="E102" s="20">
        <f t="shared" si="0"/>
        <v>904.2</v>
      </c>
    </row>
    <row r="103" spans="1:5" ht="15.75">
      <c r="A103" s="22" t="s">
        <v>101</v>
      </c>
      <c r="B103" s="19" t="s">
        <v>102</v>
      </c>
      <c r="C103" s="14"/>
      <c r="D103" s="14">
        <f>D104</f>
        <v>819</v>
      </c>
      <c r="E103" s="14">
        <f>E104</f>
        <v>819</v>
      </c>
    </row>
    <row r="104" spans="1:5" ht="47.25">
      <c r="A104" s="17" t="s">
        <v>103</v>
      </c>
      <c r="B104" s="18" t="s">
        <v>104</v>
      </c>
      <c r="C104" s="15"/>
      <c r="D104" s="15">
        <v>819</v>
      </c>
      <c r="E104" s="15">
        <f>D104</f>
        <v>819</v>
      </c>
    </row>
    <row r="105" spans="1:5" ht="12.75">
      <c r="A105" s="28" t="s">
        <v>10</v>
      </c>
      <c r="B105" s="29"/>
      <c r="C105" s="16">
        <f>C19</f>
        <v>403508.3900000001</v>
      </c>
      <c r="D105" s="16">
        <f>D103+D20+D23+D42</f>
        <v>187578.61000000002</v>
      </c>
      <c r="E105" s="16">
        <f>E103+E20+E23+E42</f>
        <v>591087</v>
      </c>
    </row>
  </sheetData>
  <sheetProtection/>
  <autoFilter ref="A18:E105"/>
  <mergeCells count="19">
    <mergeCell ref="A105:B105"/>
    <mergeCell ref="A15:C15"/>
    <mergeCell ref="B7:D7"/>
    <mergeCell ref="G2:I2"/>
    <mergeCell ref="G3:I3"/>
    <mergeCell ref="G4:I4"/>
    <mergeCell ref="G5:I5"/>
    <mergeCell ref="G7:I7"/>
    <mergeCell ref="B13:E13"/>
    <mergeCell ref="B2:E2"/>
    <mergeCell ref="B3:E3"/>
    <mergeCell ref="B4:E4"/>
    <mergeCell ref="B5:E5"/>
    <mergeCell ref="B11:E11"/>
    <mergeCell ref="B6:E6"/>
    <mergeCell ref="B12:E12"/>
    <mergeCell ref="B8:E8"/>
    <mergeCell ref="B9:E9"/>
    <mergeCell ref="B10:E10"/>
  </mergeCells>
  <printOptions/>
  <pageMargins left="1.07" right="0.16" top="0.27" bottom="0.28" header="0.22" footer="0.1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2016-08-01T14:11:22Z</cp:lastPrinted>
  <dcterms:created xsi:type="dcterms:W3CDTF">1996-10-08T23:32:33Z</dcterms:created>
  <dcterms:modified xsi:type="dcterms:W3CDTF">2016-08-01T14:11:36Z</dcterms:modified>
  <cp:category/>
  <cp:version/>
  <cp:contentType/>
  <cp:contentStatus/>
</cp:coreProperties>
</file>